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I47" i="1"/>
  <c r="G47" s="1"/>
  <c r="H47" s="1"/>
  <c r="I51"/>
  <c r="G51" s="1"/>
  <c r="H51" s="1"/>
  <c r="I50"/>
  <c r="G50" s="1"/>
  <c r="H50" s="1"/>
  <c r="I46"/>
  <c r="G46" s="1"/>
  <c r="H46" s="1"/>
  <c r="I45"/>
  <c r="G45" s="1"/>
  <c r="H45" s="1"/>
  <c r="I49"/>
  <c r="G49" s="1"/>
  <c r="H49" s="1"/>
  <c r="I54"/>
  <c r="I53"/>
  <c r="G53" s="1"/>
  <c r="H53" s="1"/>
  <c r="I52"/>
  <c r="I48"/>
  <c r="I15"/>
  <c r="Q12"/>
  <c r="Q11"/>
  <c r="Q10"/>
  <c r="I37"/>
  <c r="I42"/>
  <c r="G48"/>
  <c r="G52"/>
  <c r="G54"/>
  <c r="H54" s="1"/>
  <c r="G55"/>
  <c r="G56"/>
  <c r="H56" s="1"/>
  <c r="G57"/>
  <c r="G58"/>
  <c r="H58" s="1"/>
  <c r="G59"/>
  <c r="G60"/>
  <c r="H60" s="1"/>
  <c r="G61"/>
  <c r="G62"/>
  <c r="H62" s="1"/>
  <c r="G63"/>
  <c r="G64"/>
  <c r="H64" s="1"/>
  <c r="G39"/>
  <c r="H39" s="1"/>
  <c r="F39"/>
  <c r="I33"/>
  <c r="I32"/>
  <c r="I11"/>
  <c r="I9"/>
  <c r="I38"/>
  <c r="I35"/>
  <c r="G35" s="1"/>
  <c r="H35" s="1"/>
  <c r="I34"/>
  <c r="G34" s="1"/>
  <c r="H34" s="1"/>
  <c r="G44"/>
  <c r="H44" s="1"/>
  <c r="F44"/>
  <c r="H43"/>
  <c r="G43"/>
  <c r="F43"/>
  <c r="G42"/>
  <c r="H42" s="1"/>
  <c r="F42"/>
  <c r="G41"/>
  <c r="H41" s="1"/>
  <c r="F41"/>
  <c r="H40"/>
  <c r="G40"/>
  <c r="F40"/>
  <c r="G38"/>
  <c r="H38" s="1"/>
  <c r="F38"/>
  <c r="G37"/>
  <c r="H37" s="1"/>
  <c r="F37"/>
  <c r="H36"/>
  <c r="G36"/>
  <c r="F36"/>
  <c r="F35"/>
  <c r="F34"/>
  <c r="G33"/>
  <c r="H33" s="1"/>
  <c r="F33"/>
  <c r="G32"/>
  <c r="H32" s="1"/>
  <c r="F32"/>
  <c r="G31"/>
  <c r="H31" s="1"/>
  <c r="F31"/>
  <c r="G30"/>
  <c r="H30" s="1"/>
  <c r="F30"/>
  <c r="G29"/>
  <c r="H29" s="1"/>
  <c r="F29"/>
  <c r="G28"/>
  <c r="H28" s="1"/>
  <c r="F28"/>
  <c r="H48"/>
  <c r="H52"/>
  <c r="I14"/>
  <c r="G14" s="1"/>
  <c r="H14" s="1"/>
  <c r="I13"/>
  <c r="G13" s="1"/>
  <c r="H13" s="1"/>
  <c r="I6"/>
  <c r="G6" s="1"/>
  <c r="H6" s="1"/>
  <c r="G7"/>
  <c r="H7" s="1"/>
  <c r="G8"/>
  <c r="G9"/>
  <c r="H9" s="1"/>
  <c r="G10"/>
  <c r="G11"/>
  <c r="H11" s="1"/>
  <c r="G12"/>
  <c r="G15"/>
  <c r="H15" s="1"/>
  <c r="G16"/>
  <c r="G17"/>
  <c r="G18"/>
  <c r="G19"/>
  <c r="G20"/>
  <c r="G21"/>
  <c r="G22"/>
  <c r="G23"/>
  <c r="G24"/>
  <c r="G25"/>
  <c r="G26"/>
  <c r="G27"/>
  <c r="G65"/>
  <c r="G66"/>
  <c r="G67"/>
  <c r="G68"/>
  <c r="G69"/>
  <c r="G70"/>
  <c r="G71"/>
  <c r="H71" s="1"/>
  <c r="G72"/>
  <c r="G73"/>
  <c r="H73" s="1"/>
  <c r="G74"/>
  <c r="G5"/>
  <c r="I8"/>
  <c r="I5"/>
  <c r="H72"/>
  <c r="H74"/>
  <c r="H8"/>
  <c r="H10"/>
  <c r="H12"/>
  <c r="H16"/>
  <c r="H17"/>
  <c r="H18"/>
  <c r="H19"/>
  <c r="H20"/>
  <c r="H21"/>
  <c r="H22"/>
  <c r="H23"/>
  <c r="H24"/>
  <c r="H25"/>
  <c r="H26"/>
  <c r="H27"/>
  <c r="H55"/>
  <c r="H57"/>
  <c r="H59"/>
  <c r="H61"/>
  <c r="H63"/>
  <c r="H65"/>
  <c r="H66"/>
  <c r="H67"/>
  <c r="H68"/>
  <c r="H69"/>
  <c r="H70"/>
  <c r="H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5"/>
  <c r="C3" l="1"/>
</calcChain>
</file>

<file path=xl/sharedStrings.xml><?xml version="1.0" encoding="utf-8"?>
<sst xmlns="http://schemas.openxmlformats.org/spreadsheetml/2006/main" count="101" uniqueCount="100">
  <si>
    <t>Materiais</t>
  </si>
  <si>
    <t>Parte</t>
  </si>
  <si>
    <t>Peça</t>
  </si>
  <si>
    <t>Chute</t>
  </si>
  <si>
    <t>Estrutura</t>
  </si>
  <si>
    <t>Carenagem</t>
  </si>
  <si>
    <t>Chassi</t>
  </si>
  <si>
    <t>Aro</t>
  </si>
  <si>
    <t>Rodilhas</t>
  </si>
  <si>
    <t>Suporte do motor</t>
  </si>
  <si>
    <t>Driblador</t>
  </si>
  <si>
    <t>Torre chute alto esquerda</t>
  </si>
  <si>
    <t>Torre chute alto direita</t>
  </si>
  <si>
    <t>Braço Esquerdo</t>
  </si>
  <si>
    <t>Braço Direito</t>
  </si>
  <si>
    <t>Suporte dos Braços</t>
  </si>
  <si>
    <t>Motor do driblador"Hsiang Neng Motor"</t>
  </si>
  <si>
    <t>Eixo do driblador</t>
  </si>
  <si>
    <t>Rolete</t>
  </si>
  <si>
    <t>Quantidade necessária por robô</t>
  </si>
  <si>
    <t>Motores</t>
  </si>
  <si>
    <t>Suporte dianteiro do chute</t>
  </si>
  <si>
    <t>Suporte traseiro do chute</t>
  </si>
  <si>
    <t>Pistão do chute</t>
  </si>
  <si>
    <t>Mola do chute</t>
  </si>
  <si>
    <t>Hastes de suporte da eletrônica</t>
  </si>
  <si>
    <t>Suporte da bateria</t>
  </si>
  <si>
    <t>Suporte do chute alto</t>
  </si>
  <si>
    <t>Liga do chute alto</t>
  </si>
  <si>
    <t>Placa do chute*</t>
  </si>
  <si>
    <t>Placa do chute alto</t>
  </si>
  <si>
    <t>Pistão do chute alto</t>
  </si>
  <si>
    <t>Quantitade de peças nos Robôs</t>
  </si>
  <si>
    <t>Quantitade de peças no estoque</t>
  </si>
  <si>
    <t>Quantitade de peças</t>
  </si>
  <si>
    <t>Quantidade de Robôs Montados</t>
  </si>
  <si>
    <t>Orçamento por robô</t>
  </si>
  <si>
    <t>Orçamento por equipe</t>
  </si>
  <si>
    <t>Orçamento de todas as peças</t>
  </si>
  <si>
    <t>Custo da peça</t>
  </si>
  <si>
    <t>Omnis</t>
  </si>
  <si>
    <t>Corpo da roda Externo*</t>
  </si>
  <si>
    <t>Corpo da roda Interno</t>
  </si>
  <si>
    <t>Ball bearing(D=12xd=4xL=4)</t>
  </si>
  <si>
    <t>Ball bearing(D=14xd=7xL=3.5)</t>
  </si>
  <si>
    <t>Engrenagem interna</t>
  </si>
  <si>
    <t>O-ring(1,78 mm - 10,82/9,25 (2-012/2-013_))**</t>
  </si>
  <si>
    <t>Suporte do motor do driblador</t>
  </si>
  <si>
    <t>Ball bearing(D=9xd=4xL=4)</t>
  </si>
  <si>
    <t>Suporte da carenagem</t>
  </si>
  <si>
    <t>Acoplador&amp;Polia do Motor do Driblador</t>
  </si>
  <si>
    <t>Custo por Robô</t>
  </si>
  <si>
    <t>Custo de Matérias Primas</t>
  </si>
  <si>
    <t>Custo de matéria prima</t>
  </si>
  <si>
    <t>Custo de produção</t>
  </si>
  <si>
    <t>Custo Humano</t>
  </si>
  <si>
    <t>Materias deifetuosos</t>
  </si>
  <si>
    <t>Chapa de alumínio 7075 (Expessura 25,40 mm)/cm²</t>
  </si>
  <si>
    <t>Polia do rolete</t>
  </si>
  <si>
    <t>Correia Dentada</t>
  </si>
  <si>
    <t>http://produto.mercadolivre.com.br/MLB-740684020-vergalhaotarugomacico-redondo-aluminio-12-1270mmc1mt-_JM</t>
  </si>
  <si>
    <t>Fornecedor</t>
  </si>
  <si>
    <t>http://produto.mercadolivre.com.br/MLB-701301574-aluminio-aeronautico-liga-7075-t6-cortado-sob-medida-2540mm-_JM</t>
  </si>
  <si>
    <t>Quantitade de Matéria Prima necessária p/robô</t>
  </si>
  <si>
    <t>Tarugo de Aluminio (Diametro 12,7 mm)/cm</t>
  </si>
  <si>
    <t>Quantidade mínima</t>
  </si>
  <si>
    <t>http://aleluiaaluminio.com.br/site/chapa-aluminio-lisa-xadrez-corrugada/</t>
  </si>
  <si>
    <t>Base Superior</t>
  </si>
  <si>
    <t>http://produto.mercadolivre.com.br/MLB-735479598-filamento-175mm-abs-2-kg-para-impressora-3d-preto-black-_JM</t>
  </si>
  <si>
    <t>Peças</t>
  </si>
  <si>
    <t>Carretel/Solenoide do chute*</t>
  </si>
  <si>
    <t>Carretel/Solenoide do chute alto*</t>
  </si>
  <si>
    <t>Fio de cobre esmaltado (Diametro 0,81mm)/g</t>
  </si>
  <si>
    <t>Filamento Abs/g</t>
  </si>
  <si>
    <t>Chapa de aluminio expessura 3mm/cm²</t>
  </si>
  <si>
    <t>Chapa de aluminio expessura 2.5mm/cm²</t>
  </si>
  <si>
    <t>http://www.casaferreira.com.br/fio+de+cobre+esmaltado+sao+marco+23+057mm</t>
  </si>
  <si>
    <t>Parafusos</t>
  </si>
  <si>
    <t>M3x0,5x8 pan phi (base média inferior)</t>
  </si>
  <si>
    <t>M3x0,5x8 pan phi(placa eletrônica)</t>
  </si>
  <si>
    <t>M3x0,5x8 pan phi (base média)</t>
  </si>
  <si>
    <t>M3x0,5x10 pan phi (driblador)</t>
  </si>
  <si>
    <t>M4x0,5x12 cin fen (driblador)</t>
  </si>
  <si>
    <t>M3x0,5x10 cin sex (omni)</t>
  </si>
  <si>
    <t>http://produto.mercadolivre.com.br/MLB-751322136-parafuso-m3-philips-100-unidades-_JM</t>
  </si>
  <si>
    <t>http://produto.mercadolivre.com.br/MLB-751359793-parafuso-m3-cabeca-cilindrica-allen-50-unidades-_JM</t>
  </si>
  <si>
    <t>http://produto.mercadolivre.com.br/MLB-745060829-parafuso-allen-inox-com-cabeca-conica-m3-x-10mm-50-pecas-_JM</t>
  </si>
  <si>
    <t>M3x0,5x10 esc sex (chassi)</t>
  </si>
  <si>
    <t>M3x0,5x10 esc sex (driblador)</t>
  </si>
  <si>
    <t>http://produto.mercadolivre.com.br/MLB-745057913-parafuso-allen-inox-com-cabeca-conica-m3-x-16mm-50-pecas-_JM</t>
  </si>
  <si>
    <t>M3x0,5x20 esc sex(omni)</t>
  </si>
  <si>
    <t>http://produto.mercadolivre.com.br/MLB-697626123-parafuso-allen-inox-com-cabeca-cilindrica-m4-x-12mm-50-pecas-_JM</t>
  </si>
  <si>
    <t>Parafuso M3 Philips PAN (6x8x10)/unidade</t>
  </si>
  <si>
    <t>Parafuso M3 Allien CIN (6x8x10)/unidade</t>
  </si>
  <si>
    <t>Parafuso M3 Allien ESC (x10)/unidade</t>
  </si>
  <si>
    <t>Parafuso M3 Allien ESC (x16)/unidade</t>
  </si>
  <si>
    <t>Parafuso M4 Allien CIN (x12)/unidade</t>
  </si>
  <si>
    <t>https://pt.aliexpress.com/item/50pcs-M3-black-countersunk-head-machine-screws-Flat-head-machine-screw-mechanical-screw-ss8/32597839199.html?spm=2114.42010208.4.8.eDFT4a</t>
  </si>
  <si>
    <t>Parafuso M2.5 Philips ESC (x6)/unidade</t>
  </si>
  <si>
    <t>M2,5x0,5x6 esc Phi (motor omni)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</si>
</sst>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2" fontId="0" fillId="0" borderId="0" xfId="0" applyNumberFormat="1" applyBorder="1"/>
    <xf numFmtId="0" fontId="0" fillId="0" borderId="0" xfId="0" applyBorder="1"/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2" fontId="0" fillId="0" borderId="0" xfId="0" applyNumberFormat="1" applyFill="1" applyBorder="1"/>
    <xf numFmtId="0" fontId="0" fillId="0" borderId="0" xfId="0" applyFill="1" applyBorder="1"/>
    <xf numFmtId="0" fontId="5" fillId="0" borderId="0" xfId="0" applyFont="1" applyAlignment="1">
      <alignment wrapText="1"/>
    </xf>
    <xf numFmtId="49" fontId="1" fillId="0" borderId="0" xfId="0" applyNumberFormat="1" applyFont="1"/>
    <xf numFmtId="0" fontId="6" fillId="0" borderId="0" xfId="0" applyFont="1" applyAlignment="1">
      <alignment horizont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topLeftCell="B31" zoomScale="85" zoomScaleNormal="85" workbookViewId="0">
      <selection activeCell="H51" sqref="H51"/>
    </sheetView>
  </sheetViews>
  <sheetFormatPr defaultRowHeight="15"/>
  <cols>
    <col min="1" max="1" width="11" customWidth="1"/>
    <col min="2" max="2" width="42.28515625" bestFit="1" customWidth="1"/>
    <col min="3" max="3" width="30" bestFit="1" customWidth="1"/>
    <col min="4" max="4" width="29.42578125" bestFit="1" customWidth="1"/>
    <col min="5" max="5" width="30.42578125" bestFit="1" customWidth="1"/>
    <col min="6" max="6" width="19.5703125" bestFit="1" customWidth="1"/>
    <col min="7" max="7" width="13.28515625" bestFit="1" customWidth="1"/>
    <col min="8" max="8" width="14.5703125" bestFit="1" customWidth="1"/>
    <col min="9" max="9" width="22.140625" bestFit="1" customWidth="1"/>
    <col min="10" max="10" width="17.7109375" bestFit="1" customWidth="1"/>
    <col min="11" max="11" width="14" bestFit="1" customWidth="1"/>
    <col min="12" max="12" width="20.28515625" bestFit="1" customWidth="1"/>
    <col min="13" max="13" width="25.5703125" customWidth="1"/>
    <col min="14" max="14" width="47.140625" style="3" bestFit="1" customWidth="1"/>
    <col min="15" max="15" width="25" bestFit="1" customWidth="1"/>
    <col min="16" max="16" width="150.140625" customWidth="1"/>
    <col min="17" max="17" width="44.42578125" bestFit="1" customWidth="1"/>
    <col min="18" max="18" width="19" bestFit="1" customWidth="1"/>
  </cols>
  <sheetData>
    <row r="1" spans="1:18" ht="23.25">
      <c r="A1" s="5" t="s">
        <v>69</v>
      </c>
      <c r="B1" s="1"/>
      <c r="C1" s="1"/>
    </row>
    <row r="2" spans="1:18" ht="18.75">
      <c r="A2" s="4"/>
      <c r="B2" s="6" t="s">
        <v>35</v>
      </c>
      <c r="C2" s="6" t="s">
        <v>36</v>
      </c>
      <c r="D2" s="7" t="s">
        <v>37</v>
      </c>
      <c r="E2" s="7" t="s">
        <v>38</v>
      </c>
      <c r="F2" s="3"/>
    </row>
    <row r="3" spans="1:18" ht="21">
      <c r="A3" s="1"/>
      <c r="B3" s="1"/>
      <c r="C3" s="23">
        <f>SUM(H5:H74)</f>
        <v>1054.3278599999999</v>
      </c>
    </row>
    <row r="4" spans="1:18" ht="18.75">
      <c r="A4" s="9" t="s">
        <v>1</v>
      </c>
      <c r="B4" s="9" t="s">
        <v>2</v>
      </c>
      <c r="C4" s="13" t="s">
        <v>19</v>
      </c>
      <c r="D4" s="13" t="s">
        <v>32</v>
      </c>
      <c r="E4" s="10" t="s">
        <v>33</v>
      </c>
      <c r="F4" s="10" t="s">
        <v>34</v>
      </c>
      <c r="G4" s="10" t="s">
        <v>39</v>
      </c>
      <c r="H4" s="10" t="s">
        <v>51</v>
      </c>
      <c r="I4" s="10" t="s">
        <v>53</v>
      </c>
      <c r="J4" s="10" t="s">
        <v>54</v>
      </c>
      <c r="K4" s="10" t="s">
        <v>55</v>
      </c>
      <c r="L4" s="10" t="s">
        <v>56</v>
      </c>
    </row>
    <row r="5" spans="1:18">
      <c r="A5" s="14" t="s">
        <v>4</v>
      </c>
      <c r="B5" s="14" t="s">
        <v>6</v>
      </c>
      <c r="C5" s="15">
        <v>1</v>
      </c>
      <c r="D5" s="12">
        <v>2</v>
      </c>
      <c r="E5" s="12">
        <v>5</v>
      </c>
      <c r="F5" s="12">
        <f>D5+E5</f>
        <v>7</v>
      </c>
      <c r="G5" s="11">
        <f>(I5+J5+K5)</f>
        <v>4.6080000000000005</v>
      </c>
      <c r="H5" s="12">
        <f>(C5*G5)</f>
        <v>4.6080000000000005</v>
      </c>
      <c r="I5" s="12">
        <f>(18*16*O11)</f>
        <v>4.6080000000000005</v>
      </c>
      <c r="J5" s="12"/>
      <c r="K5" s="12"/>
      <c r="L5" s="12"/>
    </row>
    <row r="6" spans="1:18">
      <c r="A6" s="14"/>
      <c r="B6" s="14" t="s">
        <v>9</v>
      </c>
      <c r="C6" s="15">
        <v>4</v>
      </c>
      <c r="D6" s="12">
        <v>8</v>
      </c>
      <c r="E6" s="12">
        <v>21</v>
      </c>
      <c r="F6" s="12">
        <f t="shared" ref="F6:F44" si="0">D6+E6</f>
        <v>29</v>
      </c>
      <c r="G6" s="11">
        <f t="shared" ref="G6:G69" si="1">(I6+J6+K6)</f>
        <v>22.490999999999996</v>
      </c>
      <c r="H6" s="12">
        <f t="shared" ref="H6:H69" si="2">(C6*G6)</f>
        <v>89.963999999999984</v>
      </c>
      <c r="I6" s="12">
        <f>(6.3*5.1*O10)</f>
        <v>22.490999999999996</v>
      </c>
      <c r="J6" s="12"/>
      <c r="K6" s="12"/>
      <c r="L6" s="12">
        <v>1</v>
      </c>
    </row>
    <row r="7" spans="1:18">
      <c r="A7" s="14"/>
      <c r="B7" s="14" t="s">
        <v>20</v>
      </c>
      <c r="C7" s="15">
        <v>4</v>
      </c>
      <c r="D7" s="12">
        <v>8</v>
      </c>
      <c r="E7" s="12">
        <v>25</v>
      </c>
      <c r="F7" s="12">
        <f t="shared" si="0"/>
        <v>33</v>
      </c>
      <c r="G7" s="11">
        <f t="shared" si="1"/>
        <v>158</v>
      </c>
      <c r="H7" s="12">
        <f t="shared" si="2"/>
        <v>632</v>
      </c>
      <c r="I7" s="12">
        <v>158</v>
      </c>
      <c r="J7" s="12">
        <v>0</v>
      </c>
      <c r="K7" s="12">
        <v>0</v>
      </c>
      <c r="L7" s="12">
        <v>2</v>
      </c>
    </row>
    <row r="8" spans="1:18">
      <c r="A8" s="14"/>
      <c r="B8" s="14" t="s">
        <v>67</v>
      </c>
      <c r="C8" s="15">
        <v>1</v>
      </c>
      <c r="D8" s="12">
        <v>2</v>
      </c>
      <c r="E8" s="12">
        <v>5</v>
      </c>
      <c r="F8" s="12">
        <f t="shared" si="0"/>
        <v>7</v>
      </c>
      <c r="G8" s="11">
        <f t="shared" si="1"/>
        <v>4.032</v>
      </c>
      <c r="H8" s="12">
        <f t="shared" si="2"/>
        <v>4.032</v>
      </c>
      <c r="I8" s="12">
        <f>(18*16*O12)</f>
        <v>4.032</v>
      </c>
      <c r="J8" s="12"/>
      <c r="K8" s="12"/>
      <c r="L8" s="12"/>
    </row>
    <row r="9" spans="1:18" ht="18.75">
      <c r="A9" s="14"/>
      <c r="B9" s="14" t="s">
        <v>25</v>
      </c>
      <c r="C9" s="15">
        <v>6</v>
      </c>
      <c r="D9" s="12">
        <v>8</v>
      </c>
      <c r="E9" s="12">
        <v>23</v>
      </c>
      <c r="F9" s="12">
        <f t="shared" si="0"/>
        <v>31</v>
      </c>
      <c r="G9" s="11">
        <f t="shared" si="1"/>
        <v>2.9119999999999999</v>
      </c>
      <c r="H9" s="12">
        <f t="shared" si="2"/>
        <v>17.472000000000001</v>
      </c>
      <c r="I9" s="12">
        <f>(4*O13)</f>
        <v>0.71199999999999997</v>
      </c>
      <c r="J9" s="12"/>
      <c r="K9" s="12">
        <v>2.2000000000000002</v>
      </c>
      <c r="L9" s="12"/>
      <c r="N9" s="16" t="s">
        <v>0</v>
      </c>
      <c r="O9" s="17" t="s">
        <v>52</v>
      </c>
      <c r="P9" s="18" t="s">
        <v>61</v>
      </c>
      <c r="Q9" s="17" t="s">
        <v>63</v>
      </c>
      <c r="R9" s="17" t="s">
        <v>65</v>
      </c>
    </row>
    <row r="10" spans="1:18">
      <c r="A10" s="14"/>
      <c r="B10" s="14" t="s">
        <v>26</v>
      </c>
      <c r="C10" s="15">
        <v>1</v>
      </c>
      <c r="D10" s="12">
        <v>0</v>
      </c>
      <c r="E10" s="12">
        <v>0</v>
      </c>
      <c r="F10" s="12">
        <f t="shared" si="0"/>
        <v>0</v>
      </c>
      <c r="G10" s="11">
        <f t="shared" si="1"/>
        <v>0</v>
      </c>
      <c r="H10" s="12">
        <f t="shared" si="2"/>
        <v>0</v>
      </c>
      <c r="I10" s="12"/>
      <c r="J10" s="12"/>
      <c r="K10" s="12"/>
      <c r="L10" s="12"/>
      <c r="N10" s="17" t="s">
        <v>57</v>
      </c>
      <c r="O10" s="19">
        <v>0.7</v>
      </c>
      <c r="P10" s="20" t="s">
        <v>62</v>
      </c>
      <c r="Q10" s="20">
        <f>(I6*C6+I13*C13+I14*C14+I34*C34+I35*C35)</f>
        <v>147.68600000000001</v>
      </c>
      <c r="R10" s="20">
        <v>104</v>
      </c>
    </row>
    <row r="11" spans="1:18">
      <c r="A11" s="14"/>
      <c r="B11" s="14" t="s">
        <v>49</v>
      </c>
      <c r="C11" s="15">
        <v>2</v>
      </c>
      <c r="D11" s="12">
        <v>0</v>
      </c>
      <c r="E11" s="12">
        <v>0</v>
      </c>
      <c r="F11" s="12">
        <f t="shared" si="0"/>
        <v>0</v>
      </c>
      <c r="G11" s="11">
        <f t="shared" si="1"/>
        <v>3.6774000000000004</v>
      </c>
      <c r="H11" s="12">
        <f t="shared" si="2"/>
        <v>7.3548000000000009</v>
      </c>
      <c r="I11" s="12">
        <f>(8.3*O13)</f>
        <v>1.4774</v>
      </c>
      <c r="J11" s="12"/>
      <c r="K11" s="12">
        <v>2.2000000000000002</v>
      </c>
      <c r="L11" s="12"/>
      <c r="N11" s="17" t="s">
        <v>74</v>
      </c>
      <c r="O11" s="20">
        <v>1.6E-2</v>
      </c>
      <c r="P11" s="20" t="s">
        <v>66</v>
      </c>
      <c r="Q11" s="20">
        <f>(I5*C5)</f>
        <v>4.6080000000000005</v>
      </c>
      <c r="R11" s="20">
        <v>160</v>
      </c>
    </row>
    <row r="12" spans="1:18">
      <c r="A12" s="14"/>
      <c r="B12" s="14" t="s">
        <v>5</v>
      </c>
      <c r="C12" s="15">
        <v>1</v>
      </c>
      <c r="D12" s="12">
        <v>2</v>
      </c>
      <c r="E12" s="12">
        <v>4</v>
      </c>
      <c r="F12" s="12">
        <f t="shared" si="0"/>
        <v>6</v>
      </c>
      <c r="G12" s="11">
        <f t="shared" si="1"/>
        <v>0</v>
      </c>
      <c r="H12" s="12">
        <f t="shared" si="2"/>
        <v>0</v>
      </c>
      <c r="I12" s="12"/>
      <c r="J12" s="12"/>
      <c r="K12" s="12"/>
      <c r="L12" s="12"/>
      <c r="N12" s="17" t="s">
        <v>75</v>
      </c>
      <c r="O12" s="20">
        <v>1.4E-2</v>
      </c>
      <c r="P12" s="20" t="s">
        <v>66</v>
      </c>
      <c r="Q12" s="20">
        <f>(I8*C8)</f>
        <v>4.032</v>
      </c>
      <c r="R12" s="20">
        <v>140</v>
      </c>
    </row>
    <row r="13" spans="1:18">
      <c r="A13" s="14" t="s">
        <v>3</v>
      </c>
      <c r="B13" s="14" t="s">
        <v>21</v>
      </c>
      <c r="C13" s="15">
        <v>1</v>
      </c>
      <c r="D13" s="12">
        <v>1</v>
      </c>
      <c r="E13" s="12">
        <v>6</v>
      </c>
      <c r="F13" s="12">
        <f t="shared" si="0"/>
        <v>7</v>
      </c>
      <c r="G13" s="11">
        <f t="shared" si="1"/>
        <v>16.632000000000001</v>
      </c>
      <c r="H13" s="12">
        <f t="shared" si="2"/>
        <v>16.632000000000001</v>
      </c>
      <c r="I13" s="12">
        <f>(5.4*4.4*O10)</f>
        <v>16.632000000000001</v>
      </c>
      <c r="J13" s="12"/>
      <c r="K13" s="12"/>
      <c r="L13" s="12"/>
      <c r="N13" s="17" t="s">
        <v>64</v>
      </c>
      <c r="O13" s="20">
        <v>0.17799999999999999</v>
      </c>
      <c r="P13" s="20" t="s">
        <v>60</v>
      </c>
      <c r="Q13" s="20">
        <v>44</v>
      </c>
      <c r="R13" s="20">
        <v>17.8</v>
      </c>
    </row>
    <row r="14" spans="1:18">
      <c r="A14" s="14"/>
      <c r="B14" s="14" t="s">
        <v>22</v>
      </c>
      <c r="C14" s="15">
        <v>1</v>
      </c>
      <c r="D14" s="12">
        <v>1</v>
      </c>
      <c r="E14" s="12">
        <v>6</v>
      </c>
      <c r="F14" s="12">
        <f t="shared" si="0"/>
        <v>7</v>
      </c>
      <c r="G14" s="11">
        <f t="shared" si="1"/>
        <v>12.053999999999998</v>
      </c>
      <c r="H14" s="12">
        <f t="shared" si="2"/>
        <v>12.053999999999998</v>
      </c>
      <c r="I14" s="12">
        <f>(4.1*4.2*O10)</f>
        <v>12.053999999999998</v>
      </c>
      <c r="J14" s="12"/>
      <c r="K14" s="12"/>
      <c r="L14" s="12"/>
      <c r="N14" s="17" t="s">
        <v>73</v>
      </c>
      <c r="O14" s="20">
        <v>5.7500000000000002E-2</v>
      </c>
      <c r="P14" s="20" t="s">
        <v>68</v>
      </c>
      <c r="Q14" s="20"/>
      <c r="R14" s="20">
        <v>115</v>
      </c>
    </row>
    <row r="15" spans="1:18">
      <c r="A15" s="14"/>
      <c r="B15" s="14" t="s">
        <v>70</v>
      </c>
      <c r="C15" s="15">
        <v>1</v>
      </c>
      <c r="D15" s="12">
        <v>1</v>
      </c>
      <c r="E15" s="12">
        <v>5</v>
      </c>
      <c r="F15" s="12">
        <f t="shared" si="0"/>
        <v>6</v>
      </c>
      <c r="G15" s="11">
        <f t="shared" si="1"/>
        <v>4.7634999999999996</v>
      </c>
      <c r="H15" s="12">
        <f>(C15*G15)</f>
        <v>4.7634999999999996</v>
      </c>
      <c r="I15" s="12">
        <f>(7*O14+98*O15)</f>
        <v>4.7634999999999996</v>
      </c>
      <c r="J15" s="12"/>
      <c r="K15" s="12"/>
      <c r="L15" s="12"/>
      <c r="N15" s="3" t="s">
        <v>72</v>
      </c>
      <c r="O15" s="20">
        <v>4.4499999999999998E-2</v>
      </c>
      <c r="P15" t="s">
        <v>76</v>
      </c>
    </row>
    <row r="16" spans="1:18">
      <c r="A16" s="14"/>
      <c r="B16" s="14" t="s">
        <v>23</v>
      </c>
      <c r="C16" s="15">
        <v>1</v>
      </c>
      <c r="D16" s="12">
        <v>1</v>
      </c>
      <c r="E16" s="12">
        <v>8</v>
      </c>
      <c r="F16" s="12">
        <f t="shared" si="0"/>
        <v>9</v>
      </c>
      <c r="G16" s="11">
        <f t="shared" si="1"/>
        <v>0</v>
      </c>
      <c r="H16" s="12">
        <f t="shared" si="2"/>
        <v>0</v>
      </c>
      <c r="I16" s="12"/>
      <c r="J16" s="12"/>
      <c r="K16" s="12"/>
      <c r="L16" s="12"/>
      <c r="N16" s="22" t="s">
        <v>92</v>
      </c>
      <c r="O16" s="20">
        <v>5.5E-2</v>
      </c>
      <c r="P16" t="s">
        <v>84</v>
      </c>
      <c r="R16">
        <v>5.5</v>
      </c>
    </row>
    <row r="17" spans="1:18">
      <c r="A17" s="14"/>
      <c r="B17" s="14" t="s">
        <v>29</v>
      </c>
      <c r="C17" s="15">
        <v>1</v>
      </c>
      <c r="D17" s="12">
        <v>1</v>
      </c>
      <c r="E17" s="12"/>
      <c r="F17" s="12">
        <f t="shared" si="0"/>
        <v>1</v>
      </c>
      <c r="G17" s="11">
        <f t="shared" si="1"/>
        <v>0</v>
      </c>
      <c r="H17" s="12">
        <f t="shared" si="2"/>
        <v>0</v>
      </c>
      <c r="I17" s="12"/>
      <c r="J17" s="12"/>
      <c r="K17" s="12"/>
      <c r="L17" s="12"/>
      <c r="N17" s="3" t="s">
        <v>93</v>
      </c>
      <c r="O17" s="20">
        <v>0.22</v>
      </c>
      <c r="P17" t="s">
        <v>85</v>
      </c>
      <c r="R17">
        <v>11</v>
      </c>
    </row>
    <row r="18" spans="1:18">
      <c r="A18" s="14"/>
      <c r="B18" s="14" t="s">
        <v>24</v>
      </c>
      <c r="C18" s="15">
        <v>1</v>
      </c>
      <c r="D18" s="12">
        <v>1</v>
      </c>
      <c r="E18" s="12">
        <v>11</v>
      </c>
      <c r="F18" s="12">
        <f t="shared" si="0"/>
        <v>12</v>
      </c>
      <c r="G18" s="11">
        <f t="shared" si="1"/>
        <v>0</v>
      </c>
      <c r="H18" s="12">
        <f t="shared" si="2"/>
        <v>0</v>
      </c>
      <c r="I18" s="12"/>
      <c r="J18" s="12"/>
      <c r="K18" s="12"/>
      <c r="L18" s="12"/>
      <c r="N18" s="3" t="s">
        <v>94</v>
      </c>
      <c r="O18" s="20">
        <v>1.22</v>
      </c>
      <c r="P18" t="s">
        <v>86</v>
      </c>
      <c r="R18">
        <v>66</v>
      </c>
    </row>
    <row r="19" spans="1:18">
      <c r="A19" s="14"/>
      <c r="B19" s="14" t="s">
        <v>71</v>
      </c>
      <c r="C19" s="15">
        <v>1</v>
      </c>
      <c r="D19" s="12">
        <v>1</v>
      </c>
      <c r="E19" s="12">
        <v>5</v>
      </c>
      <c r="F19" s="12">
        <f t="shared" si="0"/>
        <v>6</v>
      </c>
      <c r="G19" s="11">
        <f t="shared" si="1"/>
        <v>0</v>
      </c>
      <c r="H19" s="12">
        <f t="shared" si="2"/>
        <v>0</v>
      </c>
      <c r="I19" s="12"/>
      <c r="J19" s="12"/>
      <c r="K19" s="12"/>
      <c r="L19" s="12"/>
      <c r="N19" s="3" t="s">
        <v>95</v>
      </c>
      <c r="O19" s="20">
        <v>1.8</v>
      </c>
      <c r="P19" t="s">
        <v>89</v>
      </c>
      <c r="R19">
        <v>90</v>
      </c>
    </row>
    <row r="20" spans="1:18">
      <c r="A20" s="14"/>
      <c r="B20" s="14" t="s">
        <v>27</v>
      </c>
      <c r="C20" s="15">
        <v>2</v>
      </c>
      <c r="D20" s="12">
        <v>2</v>
      </c>
      <c r="E20" s="12">
        <v>9</v>
      </c>
      <c r="F20" s="12">
        <f t="shared" si="0"/>
        <v>11</v>
      </c>
      <c r="G20" s="11">
        <f t="shared" si="1"/>
        <v>0</v>
      </c>
      <c r="H20" s="12">
        <f t="shared" si="2"/>
        <v>0</v>
      </c>
      <c r="I20" s="12"/>
      <c r="J20" s="12"/>
      <c r="K20" s="12"/>
      <c r="L20" s="12"/>
      <c r="N20" s="3" t="s">
        <v>98</v>
      </c>
      <c r="O20" s="20">
        <v>9.3600000000000003E-2</v>
      </c>
      <c r="P20" s="24" t="s">
        <v>97</v>
      </c>
      <c r="R20">
        <v>9.36</v>
      </c>
    </row>
    <row r="21" spans="1:18">
      <c r="A21" s="14"/>
      <c r="B21" s="14" t="s">
        <v>31</v>
      </c>
      <c r="C21" s="15">
        <v>1</v>
      </c>
      <c r="D21" s="12">
        <v>1</v>
      </c>
      <c r="E21" s="12">
        <v>6</v>
      </c>
      <c r="F21" s="12">
        <f t="shared" si="0"/>
        <v>7</v>
      </c>
      <c r="G21" s="11">
        <f t="shared" si="1"/>
        <v>0</v>
      </c>
      <c r="H21" s="12">
        <f t="shared" si="2"/>
        <v>0</v>
      </c>
      <c r="I21" s="12"/>
      <c r="J21" s="12"/>
      <c r="K21" s="12"/>
      <c r="L21" s="12"/>
      <c r="N21" s="3" t="s">
        <v>96</v>
      </c>
      <c r="O21" s="20">
        <v>0.42</v>
      </c>
      <c r="P21" t="s">
        <v>91</v>
      </c>
      <c r="R21">
        <v>21</v>
      </c>
    </row>
    <row r="22" spans="1:18">
      <c r="A22" s="14"/>
      <c r="B22" s="14" t="s">
        <v>28</v>
      </c>
      <c r="C22" s="15">
        <v>2</v>
      </c>
      <c r="D22" s="12"/>
      <c r="E22" s="12"/>
      <c r="F22" s="12">
        <f t="shared" si="0"/>
        <v>0</v>
      </c>
      <c r="G22" s="11">
        <f t="shared" si="1"/>
        <v>0</v>
      </c>
      <c r="H22" s="12">
        <f t="shared" si="2"/>
        <v>0</v>
      </c>
      <c r="I22" s="12"/>
      <c r="J22" s="12"/>
      <c r="K22" s="12"/>
      <c r="L22" s="12"/>
    </row>
    <row r="23" spans="1:18">
      <c r="A23" s="14"/>
      <c r="B23" s="14" t="s">
        <v>30</v>
      </c>
      <c r="C23" s="15">
        <v>1</v>
      </c>
      <c r="D23" s="12">
        <v>1</v>
      </c>
      <c r="E23" s="12">
        <v>5</v>
      </c>
      <c r="F23" s="12">
        <f t="shared" si="0"/>
        <v>6</v>
      </c>
      <c r="G23" s="11">
        <f t="shared" si="1"/>
        <v>0</v>
      </c>
      <c r="H23" s="12">
        <f t="shared" si="2"/>
        <v>0</v>
      </c>
      <c r="I23" s="12"/>
      <c r="J23" s="12"/>
      <c r="K23" s="12"/>
      <c r="L23" s="12"/>
    </row>
    <row r="24" spans="1:18">
      <c r="A24" s="12" t="s">
        <v>40</v>
      </c>
      <c r="B24" s="14" t="s">
        <v>7</v>
      </c>
      <c r="C24" s="15">
        <v>4</v>
      </c>
      <c r="D24" s="12"/>
      <c r="E24" s="12"/>
      <c r="F24" s="12">
        <f t="shared" si="0"/>
        <v>0</v>
      </c>
      <c r="G24" s="11">
        <f t="shared" si="1"/>
        <v>0</v>
      </c>
      <c r="H24" s="12">
        <f t="shared" si="2"/>
        <v>0</v>
      </c>
      <c r="I24" s="12"/>
      <c r="J24" s="12"/>
      <c r="K24" s="12"/>
      <c r="L24" s="12"/>
    </row>
    <row r="25" spans="1:18">
      <c r="A25" s="12"/>
      <c r="B25" s="14" t="s">
        <v>8</v>
      </c>
      <c r="C25" s="15">
        <v>72</v>
      </c>
      <c r="D25" s="12"/>
      <c r="E25" s="12"/>
      <c r="F25" s="12">
        <f t="shared" si="0"/>
        <v>0</v>
      </c>
      <c r="G25" s="11">
        <f t="shared" si="1"/>
        <v>0</v>
      </c>
      <c r="H25" s="12">
        <f t="shared" si="2"/>
        <v>0</v>
      </c>
      <c r="I25" s="12"/>
      <c r="J25" s="12"/>
      <c r="K25" s="12"/>
      <c r="L25" s="12"/>
    </row>
    <row r="26" spans="1:18">
      <c r="A26" s="12"/>
      <c r="B26" s="14" t="s">
        <v>46</v>
      </c>
      <c r="C26" s="15">
        <v>72</v>
      </c>
      <c r="D26" s="12"/>
      <c r="E26" s="12"/>
      <c r="F26" s="12">
        <f t="shared" si="0"/>
        <v>0</v>
      </c>
      <c r="G26" s="11">
        <f t="shared" si="1"/>
        <v>0</v>
      </c>
      <c r="H26" s="12">
        <f t="shared" si="2"/>
        <v>0</v>
      </c>
      <c r="I26" s="12"/>
      <c r="J26" s="12"/>
      <c r="K26" s="12"/>
      <c r="L26" s="12"/>
    </row>
    <row r="27" spans="1:18">
      <c r="A27" s="12"/>
      <c r="B27" s="14" t="s">
        <v>42</v>
      </c>
      <c r="C27" s="15">
        <v>4</v>
      </c>
      <c r="D27" s="12"/>
      <c r="E27" s="12"/>
      <c r="F27" s="12">
        <f t="shared" si="0"/>
        <v>0</v>
      </c>
      <c r="G27" s="11">
        <f t="shared" si="1"/>
        <v>0</v>
      </c>
      <c r="H27" s="12">
        <f t="shared" si="2"/>
        <v>0</v>
      </c>
      <c r="I27" s="12"/>
      <c r="J27" s="12"/>
      <c r="K27" s="12"/>
      <c r="L27" s="12"/>
    </row>
    <row r="28" spans="1:18">
      <c r="A28" s="12"/>
      <c r="B28" s="14" t="s">
        <v>41</v>
      </c>
      <c r="C28" s="15">
        <v>4</v>
      </c>
      <c r="D28" s="12"/>
      <c r="E28" s="12"/>
      <c r="F28" s="12">
        <f t="shared" si="0"/>
        <v>0</v>
      </c>
      <c r="G28" s="11">
        <f t="shared" si="1"/>
        <v>0</v>
      </c>
      <c r="H28" s="12">
        <f t="shared" si="2"/>
        <v>0</v>
      </c>
      <c r="I28" s="12"/>
      <c r="J28" s="12"/>
      <c r="K28" s="12"/>
      <c r="L28" s="12"/>
    </row>
    <row r="29" spans="1:18">
      <c r="A29" s="12"/>
      <c r="B29" s="14" t="s">
        <v>43</v>
      </c>
      <c r="C29" s="15">
        <v>5</v>
      </c>
      <c r="D29" s="12"/>
      <c r="E29" s="12"/>
      <c r="F29" s="12">
        <f t="shared" si="0"/>
        <v>0</v>
      </c>
      <c r="G29" s="11">
        <f t="shared" si="1"/>
        <v>5.6</v>
      </c>
      <c r="H29" s="12">
        <f t="shared" si="2"/>
        <v>28</v>
      </c>
      <c r="I29" s="12">
        <v>5.6</v>
      </c>
      <c r="J29" s="12"/>
      <c r="K29" s="12"/>
      <c r="L29" s="12"/>
    </row>
    <row r="30" spans="1:18">
      <c r="A30" s="12"/>
      <c r="B30" s="14" t="s">
        <v>44</v>
      </c>
      <c r="C30" s="15">
        <v>4</v>
      </c>
      <c r="D30" s="12"/>
      <c r="E30" s="12"/>
      <c r="F30" s="12">
        <f t="shared" si="0"/>
        <v>0</v>
      </c>
      <c r="G30" s="11">
        <f t="shared" si="1"/>
        <v>6.3</v>
      </c>
      <c r="H30" s="12">
        <f t="shared" si="2"/>
        <v>25.2</v>
      </c>
      <c r="I30" s="12">
        <v>6.3</v>
      </c>
      <c r="J30" s="12"/>
      <c r="K30" s="12"/>
      <c r="L30" s="12"/>
    </row>
    <row r="31" spans="1:18">
      <c r="A31" s="12"/>
      <c r="B31" s="14" t="s">
        <v>45</v>
      </c>
      <c r="C31" s="15">
        <v>4</v>
      </c>
      <c r="D31" s="12"/>
      <c r="E31" s="12"/>
      <c r="F31" s="12">
        <f t="shared" si="0"/>
        <v>0</v>
      </c>
      <c r="G31" s="11">
        <f t="shared" si="1"/>
        <v>0</v>
      </c>
      <c r="H31" s="12">
        <f t="shared" si="2"/>
        <v>0</v>
      </c>
      <c r="I31" s="12"/>
      <c r="J31" s="12"/>
      <c r="K31" s="12"/>
      <c r="L31" s="12"/>
    </row>
    <row r="32" spans="1:18">
      <c r="A32" s="12" t="s">
        <v>10</v>
      </c>
      <c r="B32" s="14" t="s">
        <v>11</v>
      </c>
      <c r="C32" s="15">
        <v>1</v>
      </c>
      <c r="D32" s="12"/>
      <c r="E32" s="12"/>
      <c r="F32" s="12">
        <f t="shared" si="0"/>
        <v>0</v>
      </c>
      <c r="G32" s="11">
        <f t="shared" si="1"/>
        <v>6.9299999999999988</v>
      </c>
      <c r="H32" s="12">
        <f t="shared" si="2"/>
        <v>6.9299999999999988</v>
      </c>
      <c r="I32" s="12">
        <f>(3*3.3*O10)</f>
        <v>6.9299999999999988</v>
      </c>
      <c r="J32" s="12"/>
      <c r="K32" s="12"/>
      <c r="L32" s="12"/>
    </row>
    <row r="33" spans="1:12">
      <c r="A33" s="12"/>
      <c r="B33" s="14" t="s">
        <v>12</v>
      </c>
      <c r="C33" s="15">
        <v>1</v>
      </c>
      <c r="D33" s="12"/>
      <c r="E33" s="12"/>
      <c r="F33" s="12">
        <f t="shared" si="0"/>
        <v>0</v>
      </c>
      <c r="G33" s="11">
        <f t="shared" si="1"/>
        <v>6.9299999999999988</v>
      </c>
      <c r="H33" s="12">
        <f t="shared" si="2"/>
        <v>6.9299999999999988</v>
      </c>
      <c r="I33" s="12">
        <f>(3*3.3*O10)</f>
        <v>6.9299999999999988</v>
      </c>
      <c r="J33" s="12"/>
      <c r="K33" s="12"/>
      <c r="L33" s="12"/>
    </row>
    <row r="34" spans="1:12">
      <c r="A34" s="12"/>
      <c r="B34" s="14" t="s">
        <v>13</v>
      </c>
      <c r="C34" s="15">
        <v>1</v>
      </c>
      <c r="D34" s="12"/>
      <c r="E34" s="12"/>
      <c r="F34" s="12">
        <f t="shared" si="0"/>
        <v>0</v>
      </c>
      <c r="G34" s="11">
        <f t="shared" si="1"/>
        <v>18.087999999999997</v>
      </c>
      <c r="H34" s="12">
        <f t="shared" si="2"/>
        <v>18.087999999999997</v>
      </c>
      <c r="I34" s="12">
        <f>(7.6*3.4*O10)</f>
        <v>18.087999999999997</v>
      </c>
      <c r="J34" s="12"/>
      <c r="K34" s="12"/>
      <c r="L34" s="12"/>
    </row>
    <row r="35" spans="1:12">
      <c r="A35" s="12"/>
      <c r="B35" s="14" t="s">
        <v>14</v>
      </c>
      <c r="C35" s="15">
        <v>1</v>
      </c>
      <c r="D35" s="12"/>
      <c r="E35" s="12"/>
      <c r="F35" s="12">
        <f t="shared" si="0"/>
        <v>0</v>
      </c>
      <c r="G35" s="11">
        <f t="shared" si="1"/>
        <v>10.947999999999999</v>
      </c>
      <c r="H35" s="12">
        <f t="shared" si="2"/>
        <v>10.947999999999999</v>
      </c>
      <c r="I35" s="12">
        <f>(4.6*3.4*O10)</f>
        <v>10.947999999999999</v>
      </c>
      <c r="J35" s="12"/>
      <c r="K35" s="12"/>
      <c r="L35" s="12"/>
    </row>
    <row r="36" spans="1:12">
      <c r="A36" s="12"/>
      <c r="B36" s="14" t="s">
        <v>15</v>
      </c>
      <c r="C36" s="15">
        <v>1</v>
      </c>
      <c r="D36" s="12"/>
      <c r="E36" s="12"/>
      <c r="F36" s="12">
        <f t="shared" si="0"/>
        <v>0</v>
      </c>
      <c r="G36" s="11">
        <f t="shared" si="1"/>
        <v>0</v>
      </c>
      <c r="H36" s="12">
        <f t="shared" si="2"/>
        <v>0</v>
      </c>
      <c r="I36" s="12"/>
      <c r="J36" s="12"/>
      <c r="K36" s="12"/>
      <c r="L36" s="12"/>
    </row>
    <row r="37" spans="1:12">
      <c r="A37" s="12"/>
      <c r="B37" s="14" t="s">
        <v>47</v>
      </c>
      <c r="C37" s="15">
        <v>1</v>
      </c>
      <c r="D37" s="12"/>
      <c r="E37" s="12"/>
      <c r="F37" s="12">
        <f t="shared" si="0"/>
        <v>0</v>
      </c>
      <c r="G37" s="11">
        <f t="shared" si="1"/>
        <v>10.303999999999998</v>
      </c>
      <c r="H37" s="12">
        <f t="shared" si="2"/>
        <v>10.303999999999998</v>
      </c>
      <c r="I37" s="12">
        <f>(4.6*3.2*O10)</f>
        <v>10.303999999999998</v>
      </c>
      <c r="J37" s="12"/>
      <c r="K37" s="12"/>
      <c r="L37" s="12"/>
    </row>
    <row r="38" spans="1:12">
      <c r="A38" s="12"/>
      <c r="B38" s="14" t="s">
        <v>50</v>
      </c>
      <c r="C38" s="15">
        <v>1</v>
      </c>
      <c r="D38" s="12"/>
      <c r="E38" s="12"/>
      <c r="F38" s="12">
        <f t="shared" si="0"/>
        <v>0</v>
      </c>
      <c r="G38" s="11">
        <f t="shared" si="1"/>
        <v>14.484159999999999</v>
      </c>
      <c r="H38" s="12">
        <f t="shared" si="2"/>
        <v>14.484159999999999</v>
      </c>
      <c r="I38" s="12">
        <f>(2.72*O13)</f>
        <v>0.48416000000000003</v>
      </c>
      <c r="J38" s="12"/>
      <c r="K38" s="12">
        <v>14</v>
      </c>
      <c r="L38" s="12"/>
    </row>
    <row r="39" spans="1:12">
      <c r="A39" s="12"/>
      <c r="B39" s="14" t="s">
        <v>59</v>
      </c>
      <c r="C39" s="15">
        <v>1</v>
      </c>
      <c r="D39" s="12"/>
      <c r="E39" s="12"/>
      <c r="F39" s="12">
        <f t="shared" ref="F39" si="3">D39+E39</f>
        <v>0</v>
      </c>
      <c r="G39" s="11">
        <f t="shared" ref="G39" si="4">(I39+J39+K39)</f>
        <v>0</v>
      </c>
      <c r="H39" s="12">
        <f t="shared" ref="H39" si="5">(C39*G39)</f>
        <v>0</v>
      </c>
      <c r="I39" s="12"/>
      <c r="J39" s="12"/>
      <c r="K39" s="12"/>
      <c r="L39" s="12"/>
    </row>
    <row r="40" spans="1:12">
      <c r="A40" s="12"/>
      <c r="B40" s="14" t="s">
        <v>16</v>
      </c>
      <c r="C40" s="15">
        <v>1</v>
      </c>
      <c r="D40" s="12"/>
      <c r="E40" s="12"/>
      <c r="F40" s="12">
        <f t="shared" si="0"/>
        <v>0</v>
      </c>
      <c r="G40" s="11">
        <f t="shared" si="1"/>
        <v>63.2</v>
      </c>
      <c r="H40" s="12">
        <f t="shared" si="2"/>
        <v>63.2</v>
      </c>
      <c r="I40" s="12">
        <v>63.2</v>
      </c>
      <c r="J40" s="12"/>
      <c r="K40" s="12"/>
      <c r="L40" s="12"/>
    </row>
    <row r="41" spans="1:12">
      <c r="A41" s="12"/>
      <c r="B41" s="14" t="s">
        <v>17</v>
      </c>
      <c r="C41" s="15">
        <v>1</v>
      </c>
      <c r="D41" s="12"/>
      <c r="E41" s="12"/>
      <c r="F41" s="12">
        <f t="shared" si="0"/>
        <v>0</v>
      </c>
      <c r="G41" s="11">
        <f t="shared" si="1"/>
        <v>0</v>
      </c>
      <c r="H41" s="12">
        <f t="shared" si="2"/>
        <v>0</v>
      </c>
      <c r="I41" s="12"/>
      <c r="J41" s="12"/>
      <c r="K41" s="12"/>
      <c r="L41" s="12"/>
    </row>
    <row r="42" spans="1:12">
      <c r="A42" s="12"/>
      <c r="B42" s="14" t="s">
        <v>58</v>
      </c>
      <c r="C42" s="15">
        <v>1</v>
      </c>
      <c r="D42" s="12"/>
      <c r="E42" s="12"/>
      <c r="F42" s="12">
        <f t="shared" si="0"/>
        <v>0</v>
      </c>
      <c r="G42" s="11">
        <f t="shared" si="1"/>
        <v>8.1601999999999997</v>
      </c>
      <c r="H42" s="12">
        <f t="shared" si="2"/>
        <v>8.1601999999999997</v>
      </c>
      <c r="I42" s="12">
        <f>(0.9*O13)</f>
        <v>0.16020000000000001</v>
      </c>
      <c r="J42" s="12"/>
      <c r="K42" s="12">
        <v>8</v>
      </c>
      <c r="L42" s="12"/>
    </row>
    <row r="43" spans="1:12">
      <c r="A43" s="12"/>
      <c r="B43" s="14" t="s">
        <v>18</v>
      </c>
      <c r="C43" s="15">
        <v>1</v>
      </c>
      <c r="D43" s="12"/>
      <c r="E43" s="12"/>
      <c r="F43" s="12">
        <f t="shared" si="0"/>
        <v>0</v>
      </c>
      <c r="G43" s="11">
        <f t="shared" si="1"/>
        <v>0</v>
      </c>
      <c r="H43" s="12">
        <f t="shared" si="2"/>
        <v>0</v>
      </c>
      <c r="I43" s="12"/>
      <c r="J43" s="12"/>
      <c r="K43" s="12"/>
      <c r="L43" s="12"/>
    </row>
    <row r="44" spans="1:12">
      <c r="A44" s="12"/>
      <c r="B44" s="14" t="s">
        <v>48</v>
      </c>
      <c r="C44" s="15">
        <v>2</v>
      </c>
      <c r="D44" s="12"/>
      <c r="E44" s="12"/>
      <c r="F44" s="12">
        <f t="shared" si="0"/>
        <v>0</v>
      </c>
      <c r="G44" s="11">
        <f t="shared" si="1"/>
        <v>4.2</v>
      </c>
      <c r="H44" s="12">
        <f t="shared" si="2"/>
        <v>8.4</v>
      </c>
      <c r="I44" s="12">
        <v>4.2</v>
      </c>
      <c r="J44" s="12"/>
      <c r="K44" s="12"/>
      <c r="L44" s="12"/>
    </row>
    <row r="45" spans="1:12">
      <c r="A45" t="s">
        <v>77</v>
      </c>
      <c r="B45" s="21" t="s">
        <v>87</v>
      </c>
      <c r="C45" s="2">
        <v>30</v>
      </c>
      <c r="G45" s="8">
        <f t="shared" si="1"/>
        <v>1.22</v>
      </c>
      <c r="H45">
        <f t="shared" si="2"/>
        <v>36.6</v>
      </c>
      <c r="I45">
        <f>(O18)</f>
        <v>1.22</v>
      </c>
    </row>
    <row r="46" spans="1:12">
      <c r="B46" s="21" t="s">
        <v>88</v>
      </c>
      <c r="C46" s="2">
        <v>2</v>
      </c>
      <c r="G46" s="8">
        <f t="shared" si="1"/>
        <v>1.22</v>
      </c>
      <c r="H46">
        <f t="shared" si="2"/>
        <v>2.44</v>
      </c>
      <c r="I46">
        <f>(O18)</f>
        <v>1.22</v>
      </c>
    </row>
    <row r="47" spans="1:12">
      <c r="B47" s="21" t="s">
        <v>82</v>
      </c>
      <c r="C47" s="2">
        <v>2</v>
      </c>
      <c r="G47" s="8">
        <f t="shared" si="1"/>
        <v>0.42</v>
      </c>
      <c r="H47">
        <f t="shared" si="2"/>
        <v>0.84</v>
      </c>
      <c r="I47">
        <f>O21</f>
        <v>0.42</v>
      </c>
    </row>
    <row r="48" spans="1:12">
      <c r="B48" s="21" t="s">
        <v>81</v>
      </c>
      <c r="C48" s="2">
        <v>4</v>
      </c>
      <c r="G48" s="8">
        <f t="shared" si="1"/>
        <v>5.5E-2</v>
      </c>
      <c r="H48">
        <f t="shared" ref="H48:H53" si="6">(C48*G48)</f>
        <v>0.22</v>
      </c>
      <c r="I48">
        <f>(O16)</f>
        <v>5.5E-2</v>
      </c>
    </row>
    <row r="49" spans="2:9">
      <c r="B49" s="21" t="s">
        <v>83</v>
      </c>
      <c r="C49" s="2">
        <v>4</v>
      </c>
      <c r="G49" s="8">
        <f t="shared" si="1"/>
        <v>0.22</v>
      </c>
      <c r="H49">
        <f t="shared" si="6"/>
        <v>0.88</v>
      </c>
      <c r="I49">
        <f>O17</f>
        <v>0.22</v>
      </c>
    </row>
    <row r="50" spans="2:9">
      <c r="B50" s="21" t="s">
        <v>90</v>
      </c>
      <c r="C50" s="2">
        <v>12</v>
      </c>
      <c r="G50" s="8">
        <f t="shared" si="1"/>
        <v>1.8</v>
      </c>
      <c r="H50">
        <f t="shared" si="6"/>
        <v>21.6</v>
      </c>
      <c r="I50">
        <f>(O19)</f>
        <v>1.8</v>
      </c>
    </row>
    <row r="51" spans="2:9">
      <c r="B51" s="21" t="s">
        <v>99</v>
      </c>
      <c r="C51" s="2">
        <v>12</v>
      </c>
      <c r="G51" s="8">
        <f t="shared" si="1"/>
        <v>9.3600000000000003E-2</v>
      </c>
      <c r="H51">
        <f t="shared" si="6"/>
        <v>1.1232</v>
      </c>
      <c r="I51">
        <f>O20</f>
        <v>9.3600000000000003E-2</v>
      </c>
    </row>
    <row r="52" spans="2:9">
      <c r="B52" s="21" t="s">
        <v>80</v>
      </c>
      <c r="C52" s="2">
        <v>8</v>
      </c>
      <c r="G52" s="8">
        <f t="shared" si="1"/>
        <v>5.5E-2</v>
      </c>
      <c r="H52">
        <f t="shared" si="6"/>
        <v>0.44</v>
      </c>
      <c r="I52">
        <f>(O16)</f>
        <v>5.5E-2</v>
      </c>
    </row>
    <row r="53" spans="2:9">
      <c r="B53" s="21" t="s">
        <v>78</v>
      </c>
      <c r="C53" s="2">
        <v>8</v>
      </c>
      <c r="G53" s="8">
        <f t="shared" si="1"/>
        <v>5.5E-2</v>
      </c>
      <c r="H53">
        <f t="shared" si="6"/>
        <v>0.44</v>
      </c>
      <c r="I53">
        <f>(O16)</f>
        <v>5.5E-2</v>
      </c>
    </row>
    <row r="54" spans="2:9">
      <c r="B54" s="21" t="s">
        <v>79</v>
      </c>
      <c r="C54" s="2">
        <v>4</v>
      </c>
      <c r="G54" s="8">
        <f t="shared" si="1"/>
        <v>5.5E-2</v>
      </c>
      <c r="H54">
        <f t="shared" si="2"/>
        <v>0.22</v>
      </c>
      <c r="I54">
        <f>(O16)</f>
        <v>5.5E-2</v>
      </c>
    </row>
    <row r="55" spans="2:9">
      <c r="B55" s="1"/>
      <c r="C55" s="2"/>
      <c r="G55" s="8">
        <f t="shared" si="1"/>
        <v>0</v>
      </c>
      <c r="H55">
        <f t="shared" si="2"/>
        <v>0</v>
      </c>
    </row>
    <row r="56" spans="2:9">
      <c r="B56" s="1"/>
      <c r="C56" s="2"/>
      <c r="G56" s="8">
        <f t="shared" si="1"/>
        <v>0</v>
      </c>
      <c r="H56">
        <f t="shared" si="2"/>
        <v>0</v>
      </c>
    </row>
    <row r="57" spans="2:9">
      <c r="B57" s="1"/>
      <c r="C57" s="2"/>
      <c r="G57" s="8">
        <f t="shared" si="1"/>
        <v>0</v>
      </c>
      <c r="H57">
        <f t="shared" si="2"/>
        <v>0</v>
      </c>
    </row>
    <row r="58" spans="2:9">
      <c r="B58" s="1"/>
      <c r="C58" s="2"/>
      <c r="G58" s="8">
        <f t="shared" si="1"/>
        <v>0</v>
      </c>
      <c r="H58">
        <f t="shared" si="2"/>
        <v>0</v>
      </c>
    </row>
    <row r="59" spans="2:9">
      <c r="B59" s="1"/>
      <c r="C59" s="2"/>
      <c r="G59" s="8">
        <f t="shared" si="1"/>
        <v>0</v>
      </c>
      <c r="H59">
        <f t="shared" si="2"/>
        <v>0</v>
      </c>
    </row>
    <row r="60" spans="2:9">
      <c r="B60" s="1"/>
      <c r="C60" s="2"/>
      <c r="G60" s="8">
        <f t="shared" si="1"/>
        <v>0</v>
      </c>
      <c r="H60">
        <f t="shared" si="2"/>
        <v>0</v>
      </c>
    </row>
    <row r="61" spans="2:9">
      <c r="B61" s="1"/>
      <c r="C61" s="2"/>
      <c r="G61" s="8">
        <f t="shared" si="1"/>
        <v>0</v>
      </c>
      <c r="H61">
        <f t="shared" si="2"/>
        <v>0</v>
      </c>
    </row>
    <row r="62" spans="2:9">
      <c r="B62" s="1"/>
      <c r="C62" s="2"/>
      <c r="G62" s="8">
        <f t="shared" si="1"/>
        <v>0</v>
      </c>
      <c r="H62">
        <f t="shared" si="2"/>
        <v>0</v>
      </c>
    </row>
    <row r="63" spans="2:9">
      <c r="B63" s="1"/>
      <c r="C63" s="2"/>
      <c r="G63" s="8">
        <f t="shared" si="1"/>
        <v>0</v>
      </c>
      <c r="H63">
        <f t="shared" si="2"/>
        <v>0</v>
      </c>
    </row>
    <row r="64" spans="2:9">
      <c r="G64" s="8">
        <f t="shared" si="1"/>
        <v>0</v>
      </c>
      <c r="H64">
        <f t="shared" si="2"/>
        <v>0</v>
      </c>
    </row>
    <row r="65" spans="7:8">
      <c r="G65" s="8">
        <f t="shared" si="1"/>
        <v>0</v>
      </c>
      <c r="H65">
        <f t="shared" si="2"/>
        <v>0</v>
      </c>
    </row>
    <row r="66" spans="7:8">
      <c r="G66" s="8">
        <f t="shared" si="1"/>
        <v>0</v>
      </c>
      <c r="H66">
        <f t="shared" si="2"/>
        <v>0</v>
      </c>
    </row>
    <row r="67" spans="7:8">
      <c r="G67" s="8">
        <f t="shared" si="1"/>
        <v>0</v>
      </c>
      <c r="H67">
        <f t="shared" si="2"/>
        <v>0</v>
      </c>
    </row>
    <row r="68" spans="7:8">
      <c r="G68" s="8">
        <f t="shared" si="1"/>
        <v>0</v>
      </c>
      <c r="H68">
        <f t="shared" si="2"/>
        <v>0</v>
      </c>
    </row>
    <row r="69" spans="7:8">
      <c r="G69" s="8">
        <f t="shared" si="1"/>
        <v>0</v>
      </c>
      <c r="H69">
        <f t="shared" si="2"/>
        <v>0</v>
      </c>
    </row>
    <row r="70" spans="7:8">
      <c r="G70" s="8">
        <f t="shared" ref="G70:G74" si="7">(I70+J70+K70)</f>
        <v>0</v>
      </c>
      <c r="H70">
        <f t="shared" ref="H70:H74" si="8">(C70*G70)</f>
        <v>0</v>
      </c>
    </row>
    <row r="71" spans="7:8">
      <c r="G71" s="8">
        <f t="shared" si="7"/>
        <v>0</v>
      </c>
      <c r="H71">
        <f t="shared" si="8"/>
        <v>0</v>
      </c>
    </row>
    <row r="72" spans="7:8">
      <c r="G72" s="8">
        <f t="shared" si="7"/>
        <v>0</v>
      </c>
      <c r="H72">
        <f t="shared" si="8"/>
        <v>0</v>
      </c>
    </row>
    <row r="73" spans="7:8">
      <c r="G73" s="8">
        <f t="shared" si="7"/>
        <v>0</v>
      </c>
      <c r="H73">
        <f t="shared" si="8"/>
        <v>0</v>
      </c>
    </row>
    <row r="74" spans="7:8">
      <c r="G74" s="8">
        <f t="shared" si="7"/>
        <v>0</v>
      </c>
      <c r="H74">
        <f t="shared" si="8"/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2017-04-17T18:15:13Z</dcterms:modified>
</cp:coreProperties>
</file>